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0" yWindow="0" windowWidth="28800" windowHeight="123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0" i="1" l="1"/>
  <c r="H18" i="1"/>
  <c r="H17" i="1"/>
  <c r="H16" i="1"/>
  <c r="G30" i="1"/>
  <c r="H30" i="1" s="1"/>
  <c r="G32" i="1"/>
  <c r="H32" i="1" s="1"/>
  <c r="H14" i="1"/>
  <c r="G12" i="1"/>
  <c r="H12" i="1" s="1"/>
  <c r="H41" i="1"/>
  <c r="H39" i="1"/>
  <c r="H38" i="1"/>
  <c r="H37" i="1"/>
  <c r="H36" i="1"/>
  <c r="H23" i="1"/>
  <c r="H28" i="1"/>
  <c r="H26" i="1"/>
  <c r="H22" i="1"/>
  <c r="H19" i="1"/>
  <c r="H15" i="1"/>
  <c r="H10" i="1"/>
  <c r="G42" i="1"/>
  <c r="G3" i="1"/>
  <c r="H3" i="1" s="1"/>
  <c r="G4" i="1"/>
  <c r="H4" i="1"/>
  <c r="G5" i="1"/>
  <c r="H5" i="1" s="1"/>
  <c r="G6" i="1"/>
  <c r="H6" i="1" s="1"/>
  <c r="G7" i="1"/>
  <c r="H7" i="1" s="1"/>
  <c r="G8" i="1"/>
  <c r="G9" i="1"/>
  <c r="H9" i="1" s="1"/>
  <c r="G10" i="1"/>
  <c r="G11" i="1"/>
  <c r="H11" i="1" s="1"/>
  <c r="G19" i="1"/>
  <c r="G23" i="1"/>
  <c r="G24" i="1"/>
  <c r="H24" i="1" s="1"/>
  <c r="G25" i="1"/>
  <c r="H25" i="1" s="1"/>
  <c r="G26" i="1"/>
  <c r="G27" i="1"/>
  <c r="G28" i="1"/>
  <c r="G29" i="1"/>
  <c r="G31" i="1"/>
  <c r="H31" i="1" s="1"/>
  <c r="H33" i="1" l="1"/>
  <c r="H42" i="1"/>
  <c r="H43" i="1" s="1"/>
  <c r="G33" i="1"/>
  <c r="G43" i="1" s="1"/>
</calcChain>
</file>

<file path=xl/comments1.xml><?xml version="1.0" encoding="utf-8"?>
<comments xmlns="http://schemas.openxmlformats.org/spreadsheetml/2006/main">
  <authors>
    <author>Autor</author>
  </authors>
  <commentLis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<sst xmlns="http://schemas.openxmlformats.org/spreadsheetml/2006/main" count="186" uniqueCount="137">
  <si>
    <t xml:space="preserve">J. Švejdík </t>
  </si>
  <si>
    <t xml:space="preserve">24.  – 27.1.  2019 </t>
  </si>
  <si>
    <t>Des ronds dans l’O</t>
  </si>
  <si>
    <t>Literaturbruecke Berlin e.V. (Haus fuer Poesie)</t>
  </si>
  <si>
    <t xml:space="preserve">květen </t>
  </si>
  <si>
    <t>M. Děžinský,  P. Kolmačka, 
P. Novotný,J. Škrob,
B. Správcová, M. Šťastná</t>
  </si>
  <si>
    <t xml:space="preserve">Wieser Verlag /Tschechishe Auslese </t>
  </si>
  <si>
    <t xml:space="preserve">Literární čtení z Chvála oportunismu, následná debata </t>
  </si>
  <si>
    <r>
      <t xml:space="preserve">Propagace bulharského překladu románu Vrač </t>
    </r>
    <r>
      <rPr>
        <sz val="12"/>
        <rFont val="Calibri"/>
        <family val="2"/>
        <charset val="238"/>
        <scheme val="minor"/>
      </rPr>
      <t>Martina Ryšavého během knižního veletrhu v Sofii a v  Plovdivu (European Capital of Culture 2019)</t>
    </r>
  </si>
  <si>
    <t xml:space="preserve">Představení tvorby autora na festivalu poezie </t>
  </si>
  <si>
    <t>Představení italského
překladu knihy Indiánský běh v Itálii</t>
  </si>
  <si>
    <t>Prezentace fr. překladu  knihy Zátopek na festivalu komiksu  v Angouleme</t>
  </si>
  <si>
    <t xml:space="preserve">Řada autorských čtení (český a něm. básník) </t>
  </si>
  <si>
    <t xml:space="preserve">Částka  (o kterou se žádá / CZK), kurz k 31. 10. </t>
  </si>
  <si>
    <t xml:space="preserve">Představení knihy Lichožrouti v rámci vídeňského festivalu literatury pro děti a mládež </t>
  </si>
  <si>
    <t xml:space="preserve">Prezentace a čtení z románu Marka Šindelky Chyba v knihovně v Grazu </t>
  </si>
  <si>
    <t>Prezentace a čtení z románu Marka Šindelky Chyba v ČC Vídeň</t>
  </si>
  <si>
    <t xml:space="preserve">Částka  (o kterou se žádá / CZK), kurz k 31. 10. 25,92 </t>
  </si>
  <si>
    <t xml:space="preserve">celkem </t>
  </si>
  <si>
    <t>Librairie des Colonnes</t>
  </si>
  <si>
    <t>Jaromír 99</t>
  </si>
  <si>
    <t>18. - 22. 4. 2019</t>
  </si>
  <si>
    <t>Maroko</t>
  </si>
  <si>
    <t>Představení knihy Zátopek (worskhop) v rámci tangerského festivalu</t>
  </si>
  <si>
    <t xml:space="preserve">T. Boučková </t>
  </si>
  <si>
    <t>české centrum Milán a Miraggi Edizioni</t>
  </si>
  <si>
    <t>17.-20. 4. 2019</t>
  </si>
  <si>
    <t xml:space="preserve">R. Malý </t>
  </si>
  <si>
    <t>Beseda se studenty české školy a českého gymnázia ve Vídni</t>
  </si>
  <si>
    <t>Rakousko</t>
  </si>
  <si>
    <t xml:space="preserve">Organizátor </t>
  </si>
  <si>
    <t xml:space="preserve">Akce </t>
  </si>
  <si>
    <t xml:space="preserve">Termín </t>
  </si>
  <si>
    <t xml:space="preserve">Země </t>
  </si>
  <si>
    <t>Školský spolek Komenský Vídeň</t>
  </si>
  <si>
    <t xml:space="preserve">R. Fridrich </t>
  </si>
  <si>
    <t xml:space="preserve">Nakladatelství Revue K </t>
  </si>
  <si>
    <t xml:space="preserve">Představení překladu  sbírky Beffroi ve Francii a Belgii </t>
  </si>
  <si>
    <t xml:space="preserve">Belgie, Francie </t>
  </si>
  <si>
    <t>17. – 23. 2. 2019</t>
  </si>
  <si>
    <t>Prezentace básnické sbírky Vers ou le sommeil</t>
  </si>
  <si>
    <t xml:space="preserve">J. Sojka </t>
  </si>
  <si>
    <t>Nakladatelství CLIO</t>
  </si>
  <si>
    <t xml:space="preserve">Série vystoupení, tj. performancí, čtení a diskusí, představení srbdkého překladu románu </t>
  </si>
  <si>
    <t xml:space="preserve">Srbsko </t>
  </si>
  <si>
    <t>USA</t>
  </si>
  <si>
    <t xml:space="preserve">Central European Studies &amp; Exchanges, University of North Texas </t>
  </si>
  <si>
    <t>10 dní březen  2019</t>
  </si>
  <si>
    <t xml:space="preserve">Představení knih Cukrárna u Šilhavého Jima a Veliká novina o hrozném mordu Šimona Abelese </t>
  </si>
  <si>
    <t xml:space="preserve">P. Hruška </t>
  </si>
  <si>
    <t>Umjetnička organizacija ARTIKULACIJE</t>
  </si>
  <si>
    <t>Prezentace knihy Petra Hrušky Dan velik kao oboreni jelen</t>
  </si>
  <si>
    <t>12.-14. 3. 2019</t>
  </si>
  <si>
    <t xml:space="preserve">Chorvatsko </t>
  </si>
  <si>
    <t xml:space="preserve">Celková suma </t>
  </si>
  <si>
    <t>R. Denemarkova</t>
  </si>
  <si>
    <t xml:space="preserve">Literaturforum im Brechthaus Berlin </t>
  </si>
  <si>
    <t>Université de Lorraine-Nancy</t>
  </si>
  <si>
    <t xml:space="preserve">Nakladatelství Centrála LTD </t>
  </si>
  <si>
    <t xml:space="preserve">M. Vopěnka </t>
  </si>
  <si>
    <t xml:space="preserve">Sefsafa Culture and Publishing </t>
  </si>
  <si>
    <t xml:space="preserve">Egypt </t>
  </si>
  <si>
    <t xml:space="preserve">Čtení autora na káhirském  festivalu, představení arabského překladu </t>
  </si>
  <si>
    <t xml:space="preserve">Haus des Buches Lipsko </t>
  </si>
  <si>
    <t>celkem</t>
  </si>
  <si>
    <t>Eugen Brikcius, Dora Čechová, Iva Pekárková, Michal Ajvaz, Petra Soukupová</t>
  </si>
  <si>
    <t xml:space="preserve">Křest knih vyšlých v něm. překladu </t>
  </si>
  <si>
    <t>3.4.-4.4.2019</t>
  </si>
  <si>
    <t>ORGANIZÁTOŘI</t>
  </si>
  <si>
    <t>15. – 21. 4. 2019</t>
  </si>
  <si>
    <t xml:space="preserve">Bulharsko,Makedonie </t>
  </si>
  <si>
    <t>Žadatel</t>
  </si>
  <si>
    <t>Akce</t>
  </si>
  <si>
    <t>Termín</t>
  </si>
  <si>
    <t>Země</t>
  </si>
  <si>
    <t>Autor</t>
  </si>
  <si>
    <t>Polsko</t>
  </si>
  <si>
    <t>AUTOŘI</t>
  </si>
  <si>
    <t xml:space="preserve">Salzburger Literaturforum Leselampe </t>
  </si>
  <si>
    <t xml:space="preserve">Rakousko </t>
  </si>
  <si>
    <t>Literarisches Zentrum Göttingen e.V.</t>
  </si>
  <si>
    <t xml:space="preserve">R. Denemarková </t>
  </si>
  <si>
    <t xml:space="preserve">Německo </t>
  </si>
  <si>
    <t>Literaturhaus Frankfurt am Main e.V.</t>
  </si>
  <si>
    <t xml:space="preserve">M. Toman </t>
  </si>
  <si>
    <t xml:space="preserve">Francie </t>
  </si>
  <si>
    <t>M. Rubec</t>
  </si>
  <si>
    <t xml:space="preserve">M. Rubec </t>
  </si>
  <si>
    <t xml:space="preserve">Představení tvorby autora na evropském festivalu komiksu </t>
  </si>
  <si>
    <t xml:space="preserve">Kanada </t>
  </si>
  <si>
    <t>31.01-03.02 2019</t>
  </si>
  <si>
    <t>11-12.05.2019</t>
  </si>
  <si>
    <t>Literaturhaus Schleswig-Holstein e.V.</t>
  </si>
  <si>
    <t xml:space="preserve">Čtení z knihy Příspěvek k dějinám radosti  a následná diskuze </t>
  </si>
  <si>
    <t xml:space="preserve">Čtení z románu Příslěvek k dějinám radosti a následná diskuze </t>
  </si>
  <si>
    <t xml:space="preserve">M. Ryšavý </t>
  </si>
  <si>
    <t xml:space="preserve">Bulharsko </t>
  </si>
  <si>
    <t>Ergo Publishing House Ltd</t>
  </si>
  <si>
    <t>21.-24.5. 2019</t>
  </si>
  <si>
    <t xml:space="preserve">J. Hájek/S. Fischerová </t>
  </si>
  <si>
    <t xml:space="preserve">polovina května/bude upřesněno  </t>
  </si>
  <si>
    <t xml:space="preserve">Mezinárodní festival poezie Festival Poetry on the road 2019 v Brémách </t>
  </si>
  <si>
    <t>D. Čechová, P. Soukupová</t>
  </si>
  <si>
    <t xml:space="preserve">Podpora cest autorek na festival Jak se dělá jaro v Brémách </t>
  </si>
  <si>
    <t xml:space="preserve">Čtení autorek a následná diskuze </t>
  </si>
  <si>
    <t>3. a. 7.5.2019</t>
  </si>
  <si>
    <t xml:space="preserve">B. Bellová </t>
  </si>
  <si>
    <t xml:space="preserve">České centrum Brusel </t>
  </si>
  <si>
    <t>Účast na veletrhu Foire du Livre</t>
  </si>
  <si>
    <t>14. – 17. 2. 2019</t>
  </si>
  <si>
    <t xml:space="preserve">Belgie </t>
  </si>
  <si>
    <t>G. Miklínová</t>
  </si>
  <si>
    <t>Účast na 26. mezinárodním knižním festivalu v Budapešti</t>
  </si>
  <si>
    <t>25. – 28. 4. 2019</t>
  </si>
  <si>
    <t xml:space="preserve">Maďarsko </t>
  </si>
  <si>
    <t xml:space="preserve">Plachý </t>
  </si>
  <si>
    <t xml:space="preserve">České centrum Budapešť </t>
  </si>
  <si>
    <t xml:space="preserve">P. Stančík </t>
  </si>
  <si>
    <t xml:space="preserve">P. Král </t>
  </si>
  <si>
    <t xml:space="preserve">Prezentace knihy P. Krále Základní pojmy v Itálii </t>
  </si>
  <si>
    <t>8.-11. 5. 2019</t>
  </si>
  <si>
    <t xml:space="preserve">Itálie </t>
  </si>
  <si>
    <t>České centrum Milán a Miraggi Edizioni</t>
  </si>
  <si>
    <t>České centrum Sofie</t>
  </si>
  <si>
    <t xml:space="preserve">M. Šindelka </t>
  </si>
  <si>
    <t>Autorská čtení Marka Šindelky v Bulharsku a Makedonii</t>
  </si>
  <si>
    <t xml:space="preserve">České centrum Varšava </t>
  </si>
  <si>
    <t>Diskuze se studenty v rámci polsko-český literárního projektu k výročí 1918 – 2018</t>
  </si>
  <si>
    <t xml:space="preserve">duben </t>
  </si>
  <si>
    <t>březen/ duben 2019</t>
  </si>
  <si>
    <t xml:space="preserve">J. Pánek </t>
  </si>
  <si>
    <t xml:space="preserve">Polsko </t>
  </si>
  <si>
    <t xml:space="preserve">J. Hájíček </t>
  </si>
  <si>
    <t xml:space="preserve">České centrum Vídeň </t>
  </si>
  <si>
    <t xml:space="preserve">Autorské čtení z něm. Překladu knihy Dešťová hůl v knihovně v Grazu  </t>
  </si>
  <si>
    <t xml:space="preserve">G. Miklínová </t>
  </si>
  <si>
    <t xml:space="preserve">Schválená  částka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</si>
</sst>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\ &quot;Kč&quot;"/>
    <numFmt numFmtId="166" formatCode="#,##0.00\ &quot;Kč&quot;;[Red]#,##0.00\ &quot;Kč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2"/>
      <color rgb="FF00000A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</font>
    <font>
      <sz val="8"/>
      <name val="Verdana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Fill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/>
    <xf numFmtId="14" fontId="0" fillId="0" borderId="1" xfId="0" applyNumberFormat="1" applyBorder="1" applyAlignment="1">
      <alignment horizontal="right"/>
    </xf>
    <xf numFmtId="0" fontId="1" fillId="0" borderId="1" xfId="0" applyFont="1" applyBorder="1"/>
    <xf numFmtId="17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horizontal="right"/>
    </xf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5" borderId="1" xfId="0" applyFont="1" applyFill="1" applyBorder="1" applyAlignment="1">
      <alignment wrapText="1"/>
    </xf>
    <xf numFmtId="14" fontId="6" fillId="5" borderId="1" xfId="0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right" wrapText="1"/>
    </xf>
    <xf numFmtId="0" fontId="1" fillId="5" borderId="1" xfId="0" applyFont="1" applyFill="1" applyBorder="1"/>
    <xf numFmtId="14" fontId="0" fillId="5" borderId="1" xfId="0" applyNumberFormat="1" applyFill="1" applyBorder="1"/>
    <xf numFmtId="17" fontId="0" fillId="5" borderId="1" xfId="0" applyNumberFormat="1" applyFill="1" applyBorder="1" applyAlignment="1">
      <alignment horizontal="right"/>
    </xf>
    <xf numFmtId="14" fontId="0" fillId="5" borderId="1" xfId="0" applyNumberFormat="1" applyFont="1" applyFill="1" applyBorder="1"/>
    <xf numFmtId="0" fontId="0" fillId="5" borderId="1" xfId="0" applyFont="1" applyFill="1" applyBorder="1"/>
    <xf numFmtId="0" fontId="6" fillId="5" borderId="1" xfId="0" applyFont="1" applyFill="1" applyBorder="1"/>
    <xf numFmtId="0" fontId="4" fillId="5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5" borderId="4" xfId="0" applyFont="1" applyFill="1" applyBorder="1"/>
    <xf numFmtId="0" fontId="0" fillId="5" borderId="4" xfId="0" applyFill="1" applyBorder="1"/>
    <xf numFmtId="0" fontId="0" fillId="5" borderId="6" xfId="0" applyFill="1" applyBorder="1"/>
    <xf numFmtId="0" fontId="2" fillId="6" borderId="3" xfId="0" applyFont="1" applyFill="1" applyBorder="1"/>
    <xf numFmtId="164" fontId="2" fillId="6" borderId="3" xfId="0" applyNumberFormat="1" applyFont="1" applyFill="1" applyBorder="1" applyAlignment="1">
      <alignment horizontal="center"/>
    </xf>
    <xf numFmtId="164" fontId="2" fillId="6" borderId="1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/>
    <xf numFmtId="0" fontId="1" fillId="5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0" fillId="5" borderId="7" xfId="0" applyFill="1" applyBorder="1"/>
    <xf numFmtId="0" fontId="0" fillId="5" borderId="11" xfId="0" applyFill="1" applyBorder="1"/>
    <xf numFmtId="0" fontId="0" fillId="4" borderId="6" xfId="0" applyFill="1" applyBorder="1"/>
    <xf numFmtId="0" fontId="2" fillId="6" borderId="5" xfId="0" applyFont="1" applyFill="1" applyBorder="1"/>
    <xf numFmtId="0" fontId="2" fillId="2" borderId="8" xfId="0" applyFont="1" applyFill="1" applyBorder="1"/>
    <xf numFmtId="0" fontId="3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0" borderId="4" xfId="0" applyFont="1" applyBorder="1"/>
    <xf numFmtId="0" fontId="2" fillId="5" borderId="4" xfId="0" applyFont="1" applyFill="1" applyBorder="1" applyAlignment="1">
      <alignment wrapText="1"/>
    </xf>
    <xf numFmtId="0" fontId="7" fillId="4" borderId="4" xfId="0" applyFont="1" applyFill="1" applyBorder="1"/>
    <xf numFmtId="164" fontId="7" fillId="4" borderId="2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2" fillId="5" borderId="11" xfId="0" applyFont="1" applyFill="1" applyBorder="1"/>
    <xf numFmtId="0" fontId="7" fillId="4" borderId="6" xfId="0" applyFont="1" applyFill="1" applyBorder="1"/>
    <xf numFmtId="164" fontId="2" fillId="7" borderId="2" xfId="0" applyNumberFormat="1" applyFont="1" applyFill="1" applyBorder="1" applyAlignment="1">
      <alignment horizontal="center"/>
    </xf>
    <xf numFmtId="164" fontId="2" fillId="8" borderId="2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Normal="80" zoomScalePageLayoutView="80" workbookViewId="0">
      <pane ySplit="2" topLeftCell="A36" activePane="bottomLeft" state="frozen"/>
      <selection activeCell="B1" sqref="B1"/>
      <selection pane="bottomLeft" activeCell="H8" sqref="H8"/>
    </sheetView>
  </sheetViews>
  <sheetFormatPr defaultColWidth="8.85546875" defaultRowHeight="15" x14ac:dyDescent="0.25"/>
  <cols>
    <col min="1" max="1" width="4.140625" customWidth="1"/>
    <col min="2" max="2" width="25.7109375" customWidth="1"/>
    <col min="3" max="3" width="54.28515625" customWidth="1"/>
    <col min="4" max="4" width="26.140625" customWidth="1"/>
    <col min="5" max="5" width="19.85546875" customWidth="1"/>
    <col min="6" max="6" width="21.28515625" customWidth="1"/>
    <col min="7" max="7" width="17.7109375" customWidth="1"/>
    <col min="8" max="8" width="26.140625" customWidth="1"/>
  </cols>
  <sheetData>
    <row r="1" spans="1:20" x14ac:dyDescent="0.25">
      <c r="A1" s="32"/>
      <c r="B1" s="54" t="s">
        <v>68</v>
      </c>
      <c r="C1" s="33"/>
      <c r="D1" s="33"/>
      <c r="E1" s="33"/>
      <c r="F1" s="33"/>
      <c r="G1" s="33"/>
      <c r="H1" s="34"/>
    </row>
    <row r="2" spans="1:20" s="1" customFormat="1" ht="52.5" customHeight="1" x14ac:dyDescent="0.25">
      <c r="A2" s="35"/>
      <c r="B2" s="55" t="s">
        <v>75</v>
      </c>
      <c r="C2" s="8" t="s">
        <v>71</v>
      </c>
      <c r="D2" s="8" t="s">
        <v>72</v>
      </c>
      <c r="E2" s="8" t="s">
        <v>73</v>
      </c>
      <c r="F2" s="8" t="s">
        <v>74</v>
      </c>
      <c r="G2" s="42" t="s">
        <v>13</v>
      </c>
      <c r="H2" s="56" t="s">
        <v>136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45" x14ac:dyDescent="0.25">
      <c r="A3" s="36">
        <v>1</v>
      </c>
      <c r="B3" s="57" t="s">
        <v>81</v>
      </c>
      <c r="C3" s="29" t="s">
        <v>78</v>
      </c>
      <c r="D3" s="22" t="s">
        <v>93</v>
      </c>
      <c r="E3" s="28">
        <v>43593</v>
      </c>
      <c r="F3" s="29" t="s">
        <v>79</v>
      </c>
      <c r="G3" s="43">
        <f>812*25.92</f>
        <v>21047.040000000001</v>
      </c>
      <c r="H3" s="66">
        <f>(G3*0.5)</f>
        <v>10523.52</v>
      </c>
    </row>
    <row r="4" spans="1:20" ht="45" x14ac:dyDescent="0.25">
      <c r="A4" s="37">
        <v>2</v>
      </c>
      <c r="B4" s="57" t="s">
        <v>81</v>
      </c>
      <c r="C4" s="20" t="s">
        <v>80</v>
      </c>
      <c r="D4" s="3" t="s">
        <v>93</v>
      </c>
      <c r="E4" s="6">
        <v>43551</v>
      </c>
      <c r="F4" s="1" t="s">
        <v>82</v>
      </c>
      <c r="G4" s="44">
        <f>1434*25.92</f>
        <v>37169.279999999999</v>
      </c>
      <c r="H4" s="66">
        <f>(G4*0.5)</f>
        <v>18584.64</v>
      </c>
    </row>
    <row r="5" spans="1:20" ht="45" x14ac:dyDescent="0.25">
      <c r="A5" s="37">
        <v>3</v>
      </c>
      <c r="B5" s="57" t="s">
        <v>81</v>
      </c>
      <c r="C5" s="31" t="s">
        <v>83</v>
      </c>
      <c r="D5" s="22" t="s">
        <v>94</v>
      </c>
      <c r="E5" s="26">
        <v>43550</v>
      </c>
      <c r="F5" s="20" t="s">
        <v>82</v>
      </c>
      <c r="G5" s="43">
        <f>1720*25.92</f>
        <v>44582.400000000001</v>
      </c>
      <c r="H5" s="66">
        <f>(G5/2)</f>
        <v>22291.200000000001</v>
      </c>
    </row>
    <row r="6" spans="1:20" ht="45" x14ac:dyDescent="0.25">
      <c r="A6" s="37">
        <v>4</v>
      </c>
      <c r="B6" s="57" t="s">
        <v>84</v>
      </c>
      <c r="C6" s="30" t="s">
        <v>57</v>
      </c>
      <c r="D6" s="5" t="s">
        <v>7</v>
      </c>
      <c r="E6" s="6">
        <v>43528</v>
      </c>
      <c r="F6" s="1" t="s">
        <v>85</v>
      </c>
      <c r="G6" s="44">
        <f>25.92*625</f>
        <v>16200.000000000002</v>
      </c>
      <c r="H6" s="66">
        <f>(G6*0.75)</f>
        <v>12150.000000000002</v>
      </c>
    </row>
    <row r="7" spans="1:20" ht="45" x14ac:dyDescent="0.25">
      <c r="A7" s="37">
        <v>5</v>
      </c>
      <c r="B7" s="58" t="s">
        <v>86</v>
      </c>
      <c r="C7" s="1" t="s">
        <v>58</v>
      </c>
      <c r="D7" s="5" t="s">
        <v>88</v>
      </c>
      <c r="E7" s="7" t="s">
        <v>90</v>
      </c>
      <c r="F7" s="1" t="s">
        <v>85</v>
      </c>
      <c r="G7" s="44">
        <f>1820*25.92</f>
        <v>47174.400000000001</v>
      </c>
      <c r="H7" s="66">
        <f>SUM(G7*0.5)</f>
        <v>23587.200000000001</v>
      </c>
    </row>
    <row r="8" spans="1:20" ht="45" x14ac:dyDescent="0.25">
      <c r="A8" s="37">
        <v>6</v>
      </c>
      <c r="B8" s="57" t="s">
        <v>87</v>
      </c>
      <c r="C8" s="20" t="s">
        <v>58</v>
      </c>
      <c r="D8" s="16" t="s">
        <v>88</v>
      </c>
      <c r="E8" s="21" t="s">
        <v>91</v>
      </c>
      <c r="F8" s="20" t="s">
        <v>89</v>
      </c>
      <c r="G8" s="43">
        <f>1820*25.92</f>
        <v>47174.400000000001</v>
      </c>
      <c r="H8" s="68">
        <v>0</v>
      </c>
    </row>
    <row r="9" spans="1:20" ht="45" x14ac:dyDescent="0.25">
      <c r="A9" s="37">
        <v>7</v>
      </c>
      <c r="B9" s="57" t="s">
        <v>81</v>
      </c>
      <c r="C9" s="30" t="s">
        <v>92</v>
      </c>
      <c r="D9" s="22" t="s">
        <v>94</v>
      </c>
      <c r="E9" s="23">
        <v>43566</v>
      </c>
      <c r="F9" s="20" t="s">
        <v>82</v>
      </c>
      <c r="G9" s="43">
        <f>610*25.92</f>
        <v>15811.2</v>
      </c>
      <c r="H9" s="66">
        <f>G9*0.75</f>
        <v>11858.400000000001</v>
      </c>
    </row>
    <row r="10" spans="1:20" ht="94.5" x14ac:dyDescent="0.25">
      <c r="A10" s="37">
        <v>8</v>
      </c>
      <c r="B10" s="58" t="s">
        <v>95</v>
      </c>
      <c r="C10" s="1" t="s">
        <v>97</v>
      </c>
      <c r="D10" s="9" t="s">
        <v>8</v>
      </c>
      <c r="E10" s="7" t="s">
        <v>98</v>
      </c>
      <c r="F10" s="1" t="s">
        <v>96</v>
      </c>
      <c r="G10" s="44">
        <f>588*25.92</f>
        <v>15240.960000000001</v>
      </c>
      <c r="H10" s="66">
        <f>588*25.92</f>
        <v>15240.960000000001</v>
      </c>
    </row>
    <row r="11" spans="1:20" ht="41.25" customHeight="1" x14ac:dyDescent="0.25">
      <c r="A11" s="37">
        <v>9</v>
      </c>
      <c r="B11" s="57" t="s">
        <v>99</v>
      </c>
      <c r="C11" s="16" t="s">
        <v>101</v>
      </c>
      <c r="D11" s="16" t="s">
        <v>9</v>
      </c>
      <c r="E11" s="24" t="s">
        <v>100</v>
      </c>
      <c r="F11" s="20" t="s">
        <v>82</v>
      </c>
      <c r="G11" s="43">
        <f>1536.5*25.92</f>
        <v>39826.080000000002</v>
      </c>
      <c r="H11" s="66">
        <f>G11*0.5</f>
        <v>19913.04</v>
      </c>
    </row>
    <row r="12" spans="1:20" ht="27.75" customHeight="1" x14ac:dyDescent="0.25">
      <c r="A12" s="37">
        <v>10</v>
      </c>
      <c r="B12" s="57" t="s">
        <v>102</v>
      </c>
      <c r="C12" s="20" t="s">
        <v>103</v>
      </c>
      <c r="D12" s="16" t="s">
        <v>104</v>
      </c>
      <c r="E12" s="21" t="s">
        <v>105</v>
      </c>
      <c r="F12" s="20" t="s">
        <v>82</v>
      </c>
      <c r="G12" s="43">
        <f>560*25.92</f>
        <v>14515.2</v>
      </c>
      <c r="H12" s="66">
        <f>(G12*0.75)</f>
        <v>10886.400000000001</v>
      </c>
    </row>
    <row r="13" spans="1:20" ht="27.75" customHeight="1" x14ac:dyDescent="0.25">
      <c r="A13" s="38">
        <v>11</v>
      </c>
      <c r="B13" s="57" t="s">
        <v>106</v>
      </c>
      <c r="C13" s="20" t="s">
        <v>107</v>
      </c>
      <c r="D13" s="16" t="s">
        <v>108</v>
      </c>
      <c r="E13" s="21" t="s">
        <v>109</v>
      </c>
      <c r="F13" s="20" t="s">
        <v>110</v>
      </c>
      <c r="G13" s="43">
        <v>15795</v>
      </c>
      <c r="H13" s="66">
        <v>15795</v>
      </c>
    </row>
    <row r="14" spans="1:20" ht="42" customHeight="1" x14ac:dyDescent="0.25">
      <c r="A14" s="38">
        <v>12</v>
      </c>
      <c r="B14" s="57" t="s">
        <v>111</v>
      </c>
      <c r="C14" s="20" t="s">
        <v>116</v>
      </c>
      <c r="D14" s="16" t="s">
        <v>112</v>
      </c>
      <c r="E14" s="21" t="s">
        <v>113</v>
      </c>
      <c r="F14" s="20" t="s">
        <v>114</v>
      </c>
      <c r="G14" s="43">
        <v>26100</v>
      </c>
      <c r="H14" s="66">
        <f>(G14*0.5)</f>
        <v>13050</v>
      </c>
    </row>
    <row r="15" spans="1:20" ht="47.25" customHeight="1" x14ac:dyDescent="0.25">
      <c r="A15" s="38">
        <v>13</v>
      </c>
      <c r="B15" s="57" t="s">
        <v>115</v>
      </c>
      <c r="C15" s="20" t="s">
        <v>116</v>
      </c>
      <c r="D15" s="16" t="s">
        <v>112</v>
      </c>
      <c r="E15" s="21" t="s">
        <v>113</v>
      </c>
      <c r="F15" s="20" t="s">
        <v>114</v>
      </c>
      <c r="G15" s="43">
        <v>21100</v>
      </c>
      <c r="H15" s="66">
        <f>(G15*0.75)</f>
        <v>15825</v>
      </c>
    </row>
    <row r="16" spans="1:20" ht="51.75" customHeight="1" x14ac:dyDescent="0.25">
      <c r="A16" s="38">
        <v>14</v>
      </c>
      <c r="B16" s="57" t="s">
        <v>117</v>
      </c>
      <c r="C16" s="20" t="s">
        <v>116</v>
      </c>
      <c r="D16" s="16" t="s">
        <v>112</v>
      </c>
      <c r="E16" s="21" t="s">
        <v>113</v>
      </c>
      <c r="F16" s="20" t="s">
        <v>114</v>
      </c>
      <c r="G16" s="43">
        <v>36100</v>
      </c>
      <c r="H16" s="66">
        <f>((G16*0.75)-7300)</f>
        <v>19775</v>
      </c>
    </row>
    <row r="17" spans="1:8" ht="51.75" customHeight="1" x14ac:dyDescent="0.25">
      <c r="A17" s="38">
        <v>15</v>
      </c>
      <c r="B17" s="57" t="s">
        <v>24</v>
      </c>
      <c r="C17" s="20" t="s">
        <v>25</v>
      </c>
      <c r="D17" s="16" t="s">
        <v>10</v>
      </c>
      <c r="E17" s="21" t="s">
        <v>26</v>
      </c>
      <c r="F17" s="20" t="s">
        <v>121</v>
      </c>
      <c r="G17" s="43">
        <v>35840</v>
      </c>
      <c r="H17" s="66">
        <f>((G17*0.75)-7300)</f>
        <v>19580</v>
      </c>
    </row>
    <row r="18" spans="1:8" ht="36" customHeight="1" x14ac:dyDescent="0.25">
      <c r="A18" s="38">
        <v>16</v>
      </c>
      <c r="B18" s="57" t="s">
        <v>118</v>
      </c>
      <c r="C18" s="20" t="s">
        <v>122</v>
      </c>
      <c r="D18" s="16" t="s">
        <v>119</v>
      </c>
      <c r="E18" s="21" t="s">
        <v>120</v>
      </c>
      <c r="F18" s="20" t="s">
        <v>121</v>
      </c>
      <c r="G18" s="43">
        <v>37940</v>
      </c>
      <c r="H18" s="66">
        <f>((G18*0.75)-7300)</f>
        <v>21155</v>
      </c>
    </row>
    <row r="19" spans="1:8" ht="51.75" customHeight="1" x14ac:dyDescent="0.25">
      <c r="A19" s="38">
        <v>17</v>
      </c>
      <c r="B19" s="57" t="s">
        <v>0</v>
      </c>
      <c r="C19" s="20" t="s">
        <v>2</v>
      </c>
      <c r="D19" s="16" t="s">
        <v>11</v>
      </c>
      <c r="E19" s="17" t="s">
        <v>1</v>
      </c>
      <c r="F19" s="20" t="s">
        <v>85</v>
      </c>
      <c r="G19" s="43">
        <f>885*25.92</f>
        <v>22939.200000000001</v>
      </c>
      <c r="H19" s="66">
        <f>885*25.92</f>
        <v>22939.200000000001</v>
      </c>
    </row>
    <row r="20" spans="1:8" ht="51.75" customHeight="1" x14ac:dyDescent="0.25">
      <c r="A20" s="38">
        <v>18</v>
      </c>
      <c r="B20" s="57" t="s">
        <v>124</v>
      </c>
      <c r="C20" s="20" t="s">
        <v>123</v>
      </c>
      <c r="D20" s="5" t="s">
        <v>125</v>
      </c>
      <c r="E20" s="15" t="s">
        <v>128</v>
      </c>
      <c r="F20" s="10" t="s">
        <v>70</v>
      </c>
      <c r="G20" s="44">
        <v>28020</v>
      </c>
      <c r="H20" s="66">
        <f>(28020-7300)</f>
        <v>20720</v>
      </c>
    </row>
    <row r="21" spans="1:8" ht="51.75" customHeight="1" x14ac:dyDescent="0.25">
      <c r="A21" s="38">
        <v>19</v>
      </c>
      <c r="B21" s="57" t="s">
        <v>81</v>
      </c>
      <c r="C21" s="20" t="s">
        <v>126</v>
      </c>
      <c r="D21" s="16" t="s">
        <v>127</v>
      </c>
      <c r="E21" s="27" t="s">
        <v>129</v>
      </c>
      <c r="F21" s="20" t="s">
        <v>76</v>
      </c>
      <c r="G21" s="43">
        <v>38000</v>
      </c>
      <c r="H21" s="68">
        <v>0</v>
      </c>
    </row>
    <row r="22" spans="1:8" ht="51.75" customHeight="1" x14ac:dyDescent="0.25">
      <c r="A22" s="38">
        <v>20</v>
      </c>
      <c r="B22" s="57" t="s">
        <v>130</v>
      </c>
      <c r="C22" s="20" t="s">
        <v>126</v>
      </c>
      <c r="D22" s="5" t="s">
        <v>127</v>
      </c>
      <c r="E22" s="15" t="s">
        <v>129</v>
      </c>
      <c r="F22" s="10" t="s">
        <v>131</v>
      </c>
      <c r="G22" s="44">
        <v>26000</v>
      </c>
      <c r="H22" s="66">
        <f>(G22*0.75)</f>
        <v>19500</v>
      </c>
    </row>
    <row r="23" spans="1:8" ht="51.75" customHeight="1" x14ac:dyDescent="0.25">
      <c r="A23" s="38">
        <v>21</v>
      </c>
      <c r="B23" s="57" t="s">
        <v>132</v>
      </c>
      <c r="C23" s="20" t="s">
        <v>133</v>
      </c>
      <c r="D23" s="16" t="s">
        <v>134</v>
      </c>
      <c r="E23" s="26">
        <v>43600</v>
      </c>
      <c r="F23" s="20" t="s">
        <v>79</v>
      </c>
      <c r="G23" s="43">
        <f>680*25.92</f>
        <v>17625.600000000002</v>
      </c>
      <c r="H23" s="66">
        <f>680*25.92</f>
        <v>17625.600000000002</v>
      </c>
    </row>
    <row r="24" spans="1:8" ht="68.25" customHeight="1" x14ac:dyDescent="0.25">
      <c r="A24" s="38">
        <v>22</v>
      </c>
      <c r="B24" s="57" t="s">
        <v>135</v>
      </c>
      <c r="C24" s="20" t="s">
        <v>133</v>
      </c>
      <c r="D24" s="16" t="s">
        <v>14</v>
      </c>
      <c r="E24" s="26">
        <v>43551</v>
      </c>
      <c r="F24" s="20" t="s">
        <v>79</v>
      </c>
      <c r="G24" s="43">
        <f>680*25.92</f>
        <v>17625.600000000002</v>
      </c>
      <c r="H24" s="66">
        <f>(G24*0.75)</f>
        <v>13219.2</v>
      </c>
    </row>
    <row r="25" spans="1:8" ht="51.75" customHeight="1" x14ac:dyDescent="0.25">
      <c r="A25" s="38">
        <v>23</v>
      </c>
      <c r="B25" s="57" t="s">
        <v>124</v>
      </c>
      <c r="C25" s="20" t="s">
        <v>133</v>
      </c>
      <c r="D25" s="16" t="s">
        <v>15</v>
      </c>
      <c r="E25" s="26">
        <v>43538</v>
      </c>
      <c r="F25" s="20" t="s">
        <v>79</v>
      </c>
      <c r="G25" s="43">
        <f>630*25.92</f>
        <v>16329.6</v>
      </c>
      <c r="H25" s="66">
        <f>(G25*0.5)</f>
        <v>8164.8</v>
      </c>
    </row>
    <row r="26" spans="1:8" ht="51.75" customHeight="1" x14ac:dyDescent="0.25">
      <c r="A26" s="38">
        <v>24</v>
      </c>
      <c r="B26" s="57" t="s">
        <v>124</v>
      </c>
      <c r="C26" s="20" t="s">
        <v>133</v>
      </c>
      <c r="D26" s="5" t="s">
        <v>16</v>
      </c>
      <c r="E26" s="6">
        <v>43537</v>
      </c>
      <c r="F26" s="10" t="s">
        <v>79</v>
      </c>
      <c r="G26" s="44">
        <f>580*25.92</f>
        <v>15033.6</v>
      </c>
      <c r="H26" s="66">
        <f>580*25.92</f>
        <v>15033.6</v>
      </c>
    </row>
    <row r="27" spans="1:8" ht="51.75" customHeight="1" x14ac:dyDescent="0.25">
      <c r="A27" s="38">
        <v>25</v>
      </c>
      <c r="B27" s="57" t="s">
        <v>20</v>
      </c>
      <c r="C27" s="20" t="s">
        <v>19</v>
      </c>
      <c r="D27" s="5" t="s">
        <v>23</v>
      </c>
      <c r="E27" s="13" t="s">
        <v>21</v>
      </c>
      <c r="F27" s="10" t="s">
        <v>22</v>
      </c>
      <c r="G27" s="44">
        <f>2395 *25.92</f>
        <v>62078.400000000001</v>
      </c>
      <c r="H27" s="68">
        <v>0</v>
      </c>
    </row>
    <row r="28" spans="1:8" ht="51.75" customHeight="1" x14ac:dyDescent="0.25">
      <c r="A28" s="38">
        <v>26</v>
      </c>
      <c r="B28" s="57" t="s">
        <v>55</v>
      </c>
      <c r="C28" s="20" t="s">
        <v>56</v>
      </c>
      <c r="D28" s="3" t="s">
        <v>93</v>
      </c>
      <c r="E28" s="13">
        <v>43536</v>
      </c>
      <c r="F28" s="10" t="s">
        <v>82</v>
      </c>
      <c r="G28" s="44">
        <f>231*25.92</f>
        <v>5987.52</v>
      </c>
      <c r="H28" s="66">
        <f>231*25.92</f>
        <v>5987.52</v>
      </c>
    </row>
    <row r="29" spans="1:8" ht="51.75" customHeight="1" x14ac:dyDescent="0.25">
      <c r="A29" s="38">
        <v>27</v>
      </c>
      <c r="B29" s="57" t="s">
        <v>59</v>
      </c>
      <c r="C29" s="20" t="s">
        <v>60</v>
      </c>
      <c r="D29" s="3" t="s">
        <v>62</v>
      </c>
      <c r="E29" s="13">
        <v>43512</v>
      </c>
      <c r="F29" s="10" t="s">
        <v>61</v>
      </c>
      <c r="G29" s="44">
        <f>2500*25.92</f>
        <v>64800.000000000007</v>
      </c>
      <c r="H29" s="68">
        <v>0</v>
      </c>
    </row>
    <row r="30" spans="1:8" ht="51.75" customHeight="1" x14ac:dyDescent="0.25">
      <c r="A30" s="38">
        <v>28</v>
      </c>
      <c r="B30" s="57" t="s">
        <v>81</v>
      </c>
      <c r="C30" s="20" t="s">
        <v>63</v>
      </c>
      <c r="D30" s="22" t="s">
        <v>93</v>
      </c>
      <c r="E30" s="17">
        <v>43515</v>
      </c>
      <c r="F30" s="20" t="s">
        <v>82</v>
      </c>
      <c r="G30" s="43">
        <f>600*25.92</f>
        <v>15552.000000000002</v>
      </c>
      <c r="H30" s="66">
        <f>(G30*0.75)</f>
        <v>11664.000000000002</v>
      </c>
    </row>
    <row r="31" spans="1:8" ht="68.25" customHeight="1" x14ac:dyDescent="0.25">
      <c r="A31" s="38">
        <v>29</v>
      </c>
      <c r="B31" s="59" t="s">
        <v>65</v>
      </c>
      <c r="C31" s="20" t="s">
        <v>6</v>
      </c>
      <c r="D31" s="16" t="s">
        <v>66</v>
      </c>
      <c r="E31" s="17" t="s">
        <v>67</v>
      </c>
      <c r="F31" s="20" t="s">
        <v>79</v>
      </c>
      <c r="G31" s="43">
        <f>4250*25.92</f>
        <v>110160</v>
      </c>
      <c r="H31" s="66">
        <f>(G31*0.5)</f>
        <v>55080</v>
      </c>
    </row>
    <row r="32" spans="1:8" ht="57" customHeight="1" x14ac:dyDescent="0.25">
      <c r="A32" s="37">
        <v>30</v>
      </c>
      <c r="B32" s="59" t="s">
        <v>5</v>
      </c>
      <c r="C32" s="20" t="s">
        <v>3</v>
      </c>
      <c r="D32" s="16" t="s">
        <v>12</v>
      </c>
      <c r="E32" s="21" t="s">
        <v>4</v>
      </c>
      <c r="F32" s="20" t="s">
        <v>82</v>
      </c>
      <c r="G32" s="43">
        <f>2496*25.92</f>
        <v>64696.320000000007</v>
      </c>
      <c r="H32" s="66">
        <f>(G32*0.75)</f>
        <v>48522.240000000005</v>
      </c>
    </row>
    <row r="33" spans="1:8" ht="51" customHeight="1" x14ac:dyDescent="0.25">
      <c r="A33" s="37"/>
      <c r="B33" s="60" t="s">
        <v>18</v>
      </c>
      <c r="C33" s="19"/>
      <c r="D33" s="11"/>
      <c r="E33" s="12"/>
      <c r="F33" s="19"/>
      <c r="G33" s="45">
        <f>SUM(G3:G32)</f>
        <v>976463.8</v>
      </c>
      <c r="H33" s="61">
        <f>SUM(H3:H32)</f>
        <v>488671.51999999996</v>
      </c>
    </row>
    <row r="34" spans="1:8" ht="15.75" thickBot="1" x14ac:dyDescent="0.3">
      <c r="A34" s="38"/>
      <c r="B34" s="62" t="s">
        <v>77</v>
      </c>
      <c r="C34" s="69"/>
      <c r="D34" s="69"/>
      <c r="E34" s="69"/>
      <c r="F34" s="69"/>
      <c r="G34" s="69"/>
      <c r="H34" s="70"/>
    </row>
    <row r="35" spans="1:8" ht="54.75" customHeight="1" thickBot="1" x14ac:dyDescent="0.3">
      <c r="A35" s="50"/>
      <c r="B35" s="63" t="s">
        <v>75</v>
      </c>
      <c r="C35" s="8" t="s">
        <v>30</v>
      </c>
      <c r="D35" s="8" t="s">
        <v>31</v>
      </c>
      <c r="E35" s="8" t="s">
        <v>32</v>
      </c>
      <c r="F35" s="42" t="s">
        <v>33</v>
      </c>
      <c r="G35" s="42" t="s">
        <v>17</v>
      </c>
      <c r="H35" s="56" t="s">
        <v>136</v>
      </c>
    </row>
    <row r="36" spans="1:8" ht="45" x14ac:dyDescent="0.25">
      <c r="A36" s="51">
        <v>1</v>
      </c>
      <c r="B36" s="64" t="s">
        <v>27</v>
      </c>
      <c r="C36" s="47" t="s">
        <v>34</v>
      </c>
      <c r="D36" s="16" t="s">
        <v>28</v>
      </c>
      <c r="E36" s="26">
        <v>43472</v>
      </c>
      <c r="F36" s="20" t="s">
        <v>29</v>
      </c>
      <c r="G36" s="43">
        <v>7642</v>
      </c>
      <c r="H36" s="66">
        <f>(G36*0.75)</f>
        <v>5731.5</v>
      </c>
    </row>
    <row r="37" spans="1:8" ht="33" customHeight="1" x14ac:dyDescent="0.25">
      <c r="A37" s="37">
        <v>2</v>
      </c>
      <c r="B37" s="58" t="s">
        <v>35</v>
      </c>
      <c r="C37" s="5" t="s">
        <v>36</v>
      </c>
      <c r="D37" s="5" t="s">
        <v>37</v>
      </c>
      <c r="E37" s="7" t="s">
        <v>39</v>
      </c>
      <c r="F37" s="14" t="s">
        <v>38</v>
      </c>
      <c r="G37" s="44">
        <v>17885</v>
      </c>
      <c r="H37" s="66">
        <f>(G37*0.75)</f>
        <v>13413.75</v>
      </c>
    </row>
    <row r="38" spans="1:8" ht="30" x14ac:dyDescent="0.25">
      <c r="A38" s="37">
        <v>3</v>
      </c>
      <c r="B38" s="58" t="s">
        <v>41</v>
      </c>
      <c r="C38" s="5" t="s">
        <v>36</v>
      </c>
      <c r="D38" s="5" t="s">
        <v>40</v>
      </c>
      <c r="E38" s="7" t="s">
        <v>39</v>
      </c>
      <c r="F38" s="14" t="s">
        <v>38</v>
      </c>
      <c r="G38" s="44">
        <v>17885</v>
      </c>
      <c r="H38" s="66">
        <f>(G38*0.5)</f>
        <v>8942.5</v>
      </c>
    </row>
    <row r="39" spans="1:8" ht="60" x14ac:dyDescent="0.25">
      <c r="A39" s="37">
        <v>4</v>
      </c>
      <c r="B39" s="57" t="s">
        <v>84</v>
      </c>
      <c r="C39" s="16" t="s">
        <v>42</v>
      </c>
      <c r="D39" s="16" t="s">
        <v>43</v>
      </c>
      <c r="E39" s="21" t="s">
        <v>69</v>
      </c>
      <c r="F39" s="25" t="s">
        <v>44</v>
      </c>
      <c r="G39" s="43">
        <v>19429</v>
      </c>
      <c r="H39" s="66">
        <f>(G39*0.75)</f>
        <v>14571.75</v>
      </c>
    </row>
    <row r="40" spans="1:8" ht="60" x14ac:dyDescent="0.25">
      <c r="A40" s="37">
        <v>5</v>
      </c>
      <c r="B40" s="57" t="s">
        <v>84</v>
      </c>
      <c r="C40" s="20" t="s">
        <v>46</v>
      </c>
      <c r="D40" s="48" t="s">
        <v>48</v>
      </c>
      <c r="E40" s="21" t="s">
        <v>47</v>
      </c>
      <c r="F40" s="20" t="s">
        <v>45</v>
      </c>
      <c r="G40" s="43">
        <v>44493</v>
      </c>
      <c r="H40" s="67">
        <v>0</v>
      </c>
    </row>
    <row r="41" spans="1:8" ht="45" x14ac:dyDescent="0.25">
      <c r="A41" s="37">
        <v>6</v>
      </c>
      <c r="B41" s="58" t="s">
        <v>49</v>
      </c>
      <c r="C41" s="1" t="s">
        <v>50</v>
      </c>
      <c r="D41" s="4" t="s">
        <v>51</v>
      </c>
      <c r="E41" s="7" t="s">
        <v>52</v>
      </c>
      <c r="F41" s="1" t="s">
        <v>53</v>
      </c>
      <c r="G41" s="49">
        <v>24800</v>
      </c>
      <c r="H41" s="66">
        <f>(G41*0.75)</f>
        <v>18600</v>
      </c>
    </row>
    <row r="42" spans="1:8" ht="28.5" customHeight="1" x14ac:dyDescent="0.25">
      <c r="A42" s="52"/>
      <c r="B42" s="65" t="s">
        <v>64</v>
      </c>
      <c r="C42" s="19"/>
      <c r="D42" s="19"/>
      <c r="E42" s="19"/>
      <c r="F42" s="19"/>
      <c r="G42" s="46">
        <f>SUM(G36:G41)</f>
        <v>132134</v>
      </c>
      <c r="H42" s="61">
        <f>SUM(H36:H41)</f>
        <v>61259.5</v>
      </c>
    </row>
    <row r="43" spans="1:8" ht="28.5" customHeight="1" thickBot="1" x14ac:dyDescent="0.3">
      <c r="A43" s="53"/>
      <c r="B43" s="53" t="s">
        <v>54</v>
      </c>
      <c r="C43" s="39"/>
      <c r="D43" s="39"/>
      <c r="E43" s="39"/>
      <c r="F43" s="39"/>
      <c r="G43" s="40">
        <f>(G33+G42)</f>
        <v>1108597.8</v>
      </c>
      <c r="H43" s="41">
        <f>(H42+H33)</f>
        <v>549931.02</v>
      </c>
    </row>
    <row r="44" spans="1:8" x14ac:dyDescent="0.25">
      <c r="A44" s="18"/>
      <c r="B44" s="18"/>
      <c r="C44" s="18"/>
      <c r="D44" s="18"/>
      <c r="E44" s="18"/>
      <c r="F44" s="18"/>
      <c r="G44" s="18"/>
      <c r="H44" s="18"/>
    </row>
    <row r="45" spans="1:8" x14ac:dyDescent="0.25">
      <c r="A45" s="18"/>
      <c r="B45" s="18"/>
      <c r="C45" s="18"/>
      <c r="D45" s="18"/>
      <c r="E45" s="18"/>
      <c r="F45" s="18"/>
      <c r="G45" s="18"/>
      <c r="H45" s="18"/>
    </row>
    <row r="46" spans="1:8" x14ac:dyDescent="0.25">
      <c r="H46" s="18"/>
    </row>
    <row r="47" spans="1:8" x14ac:dyDescent="0.25">
      <c r="H47" s="18"/>
    </row>
    <row r="48" spans="1:8" x14ac:dyDescent="0.25">
      <c r="H48" s="18"/>
    </row>
    <row r="49" spans="8:8" x14ac:dyDescent="0.25">
      <c r="H49" s="18"/>
    </row>
    <row r="50" spans="8:8" x14ac:dyDescent="0.25">
      <c r="H50" s="18"/>
    </row>
  </sheetData>
  <mergeCells count="1">
    <mergeCell ref="C34:H34"/>
  </mergeCells>
  <phoneticPr fontId="10" type="noConversion"/>
  <pageMargins left="0.7" right="0.7" top="0.75" bottom="0.75" header="0.3" footer="0.3"/>
  <pageSetup paperSize="9" scale="28" orientation="portrait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2019-04-16T12:07:40Z</dcterms:modified>
</cp:coreProperties>
</file>